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C24" i="1"/>
  <c r="L15"/>
  <c r="L6"/>
  <c r="L7"/>
  <c r="L8"/>
  <c r="L9"/>
  <c r="L10"/>
  <c r="L11"/>
  <c r="L12"/>
  <c r="L13"/>
  <c r="L14"/>
  <c r="L5"/>
  <c r="K17"/>
  <c r="K15"/>
  <c r="K7"/>
  <c r="K8"/>
  <c r="K9"/>
  <c r="K10"/>
  <c r="K11"/>
  <c r="K12"/>
  <c r="K13"/>
  <c r="K14"/>
  <c r="K6"/>
  <c r="J16"/>
  <c r="J6"/>
  <c r="J7"/>
  <c r="J8"/>
  <c r="J9"/>
  <c r="J10"/>
  <c r="J11"/>
  <c r="J12"/>
  <c r="J13"/>
  <c r="J14"/>
  <c r="J5"/>
  <c r="I16"/>
  <c r="I6"/>
  <c r="I7"/>
  <c r="I8"/>
  <c r="I9"/>
  <c r="I10"/>
  <c r="I11"/>
  <c r="I12"/>
  <c r="I13"/>
  <c r="I14"/>
  <c r="I5"/>
  <c r="F17"/>
  <c r="E17"/>
  <c r="C17"/>
  <c r="C23"/>
  <c r="C22"/>
  <c r="C21"/>
  <c r="H16"/>
  <c r="H6"/>
  <c r="H7"/>
  <c r="H8"/>
  <c r="H9"/>
  <c r="H10"/>
  <c r="H11"/>
  <c r="H12"/>
  <c r="H13"/>
  <c r="H14"/>
  <c r="H5"/>
  <c r="C20"/>
  <c r="C19"/>
  <c r="G15"/>
  <c r="G7"/>
  <c r="G8"/>
  <c r="G9"/>
  <c r="G10"/>
  <c r="G11"/>
  <c r="G12"/>
  <c r="G13"/>
  <c r="G14"/>
  <c r="G5"/>
  <c r="G6"/>
  <c r="E16"/>
  <c r="F15"/>
  <c r="E15"/>
  <c r="D15"/>
  <c r="C15"/>
  <c r="F7"/>
  <c r="F8"/>
  <c r="F9"/>
  <c r="F10"/>
  <c r="F11"/>
  <c r="F12"/>
  <c r="F13"/>
  <c r="F14"/>
  <c r="F6"/>
  <c r="E6"/>
  <c r="E7"/>
  <c r="E8"/>
  <c r="E9"/>
  <c r="E10"/>
  <c r="E11"/>
  <c r="E12"/>
  <c r="E13"/>
  <c r="E14"/>
  <c r="E5"/>
</calcChain>
</file>

<file path=xl/sharedStrings.xml><?xml version="1.0" encoding="utf-8"?>
<sst xmlns="http://schemas.openxmlformats.org/spreadsheetml/2006/main" count="51" uniqueCount="30">
  <si>
    <t>ΔV (V)</t>
  </si>
  <si>
    <t>x (m)</t>
  </si>
  <si>
    <t>X=2·x   (m)</t>
  </si>
  <si>
    <t>E = ΔV/X   (V/m)</t>
  </si>
  <si>
    <t>-----</t>
  </si>
  <si>
    <t xml:space="preserve"> </t>
  </si>
  <si>
    <t>dato</t>
  </si>
  <si>
    <t>N=</t>
  </si>
  <si>
    <t>sumas =</t>
  </si>
  <si>
    <t>suma cuadrados =</t>
  </si>
  <si>
    <t>X·ΔV   (V·m)</t>
  </si>
  <si>
    <t>ΔV - a·X - b   (V)</t>
  </si>
  <si>
    <t>pendiente</t>
  </si>
  <si>
    <t>ordenada en el origen</t>
  </si>
  <si>
    <t>error pendiente</t>
  </si>
  <si>
    <t>Δa =</t>
  </si>
  <si>
    <t>σ =</t>
  </si>
  <si>
    <t>b =</t>
  </si>
  <si>
    <t>a =</t>
  </si>
  <si>
    <t>V/m</t>
  </si>
  <si>
    <t>V</t>
  </si>
  <si>
    <t>error ordenada origen</t>
  </si>
  <si>
    <t>Δb =</t>
  </si>
  <si>
    <t>coficiente correlación</t>
  </si>
  <si>
    <t>r =</t>
  </si>
  <si>
    <t>medias aritméticas =</t>
  </si>
  <si>
    <t>ΔV - &lt;ΔV&gt;   (V)</t>
  </si>
  <si>
    <t>|E - &lt;E&gt;|   (V/m)</t>
  </si>
  <si>
    <t xml:space="preserve">X - &lt;X&gt; </t>
  </si>
  <si>
    <t>(ΔV - &lt;ΔV&gt;)·(X - &lt;X&gt;)   (V·m)</t>
  </si>
</sst>
</file>

<file path=xl/styles.xml><?xml version="1.0" encoding="utf-8"?>
<styleSheet xmlns="http://schemas.openxmlformats.org/spreadsheetml/2006/main">
  <numFmts count="10">
    <numFmt numFmtId="164" formatCode="0.0"/>
    <numFmt numFmtId="165" formatCode="0.000"/>
    <numFmt numFmtId="166" formatCode="0.000000000000"/>
    <numFmt numFmtId="167" formatCode="0.0000"/>
    <numFmt numFmtId="168" formatCode="0.0000000000000"/>
    <numFmt numFmtId="169" formatCode="0.000000000000000"/>
    <numFmt numFmtId="175" formatCode="0.0000000000000000"/>
    <numFmt numFmtId="176" formatCode="0.00000"/>
    <numFmt numFmtId="177" formatCode="0.00000000000000"/>
    <numFmt numFmtId="178" formatCode="0.000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22222"/>
      <name val="Arial"/>
      <family val="2"/>
    </font>
    <font>
      <b/>
      <sz val="11"/>
      <color rgb="FF2222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0" fillId="0" borderId="4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quotePrefix="1" applyBorder="1" applyAlignment="1">
      <alignment horizontal="center"/>
    </xf>
    <xf numFmtId="175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78" fontId="0" fillId="0" borderId="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75" fontId="0" fillId="0" borderId="8" xfId="0" applyNumberFormat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178" fontId="0" fillId="0" borderId="9" xfId="0" applyNumberFormat="1" applyBorder="1" applyAlignment="1">
      <alignment horizontal="center"/>
    </xf>
    <xf numFmtId="0" fontId="1" fillId="0" borderId="10" xfId="0" applyFont="1" applyBorder="1" applyAlignment="1">
      <alignment horizontal="right"/>
    </xf>
    <xf numFmtId="2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0" fontId="0" fillId="0" borderId="11" xfId="0" quotePrefix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0" fillId="0" borderId="14" xfId="0" quotePrefix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9" fontId="0" fillId="0" borderId="14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0" borderId="15" xfId="0" quotePrefix="1" applyBorder="1" applyAlignment="1">
      <alignment horizontal="center"/>
    </xf>
    <xf numFmtId="0" fontId="1" fillId="0" borderId="16" xfId="0" applyFont="1" applyBorder="1" applyAlignment="1">
      <alignment horizontal="right"/>
    </xf>
    <xf numFmtId="165" fontId="0" fillId="0" borderId="17" xfId="0" applyNumberFormat="1" applyBorder="1" applyAlignment="1">
      <alignment horizontal="center"/>
    </xf>
    <xf numFmtId="0" fontId="0" fillId="0" borderId="17" xfId="0" quotePrefix="1" applyBorder="1" applyAlignment="1">
      <alignment horizontal="center"/>
    </xf>
    <xf numFmtId="168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quotePrefix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tabSelected="1" topLeftCell="A3" workbookViewId="0">
      <selection activeCell="F24" sqref="F24"/>
    </sheetView>
  </sheetViews>
  <sheetFormatPr baseColWidth="10" defaultRowHeight="15"/>
  <cols>
    <col min="1" max="1" width="20.5703125" bestFit="1" customWidth="1"/>
    <col min="2" max="2" width="19.28515625" bestFit="1" customWidth="1"/>
    <col min="3" max="3" width="21.85546875" bestFit="1" customWidth="1"/>
    <col min="5" max="5" width="16.85546875" customWidth="1"/>
    <col min="6" max="6" width="31" bestFit="1" customWidth="1"/>
    <col min="8" max="8" width="25.5703125" bestFit="1" customWidth="1"/>
    <col min="9" max="9" width="13.42578125" bestFit="1" customWidth="1"/>
    <col min="10" max="10" width="11.28515625" bestFit="1" customWidth="1"/>
    <col min="11" max="11" width="16.7109375" bestFit="1" customWidth="1"/>
    <col min="12" max="12" width="25.5703125" bestFit="1" customWidth="1"/>
  </cols>
  <sheetData>
    <row r="3" spans="1:12" ht="15.75" thickBot="1"/>
    <row r="4" spans="1:12" ht="16.5" thickTop="1" thickBot="1">
      <c r="B4" s="8" t="s">
        <v>6</v>
      </c>
      <c r="C4" s="9" t="s">
        <v>0</v>
      </c>
      <c r="D4" s="10" t="s">
        <v>1</v>
      </c>
      <c r="E4" s="10" t="s">
        <v>2</v>
      </c>
      <c r="F4" s="10" t="s">
        <v>3</v>
      </c>
      <c r="G4" s="10" t="s">
        <v>10</v>
      </c>
      <c r="H4" s="9" t="s">
        <v>11</v>
      </c>
      <c r="I4" s="11" t="s">
        <v>26</v>
      </c>
      <c r="J4" s="10" t="s">
        <v>28</v>
      </c>
      <c r="K4" s="10" t="s">
        <v>27</v>
      </c>
      <c r="L4" s="12" t="s">
        <v>29</v>
      </c>
    </row>
    <row r="5" spans="1:12" ht="15.75" thickTop="1">
      <c r="B5" s="13">
        <v>1</v>
      </c>
      <c r="C5" s="14">
        <v>0</v>
      </c>
      <c r="D5" s="14">
        <v>0</v>
      </c>
      <c r="E5" s="15">
        <f>2*D5</f>
        <v>0</v>
      </c>
      <c r="F5" s="16" t="s">
        <v>4</v>
      </c>
      <c r="G5" s="15">
        <f>E5*C5</f>
        <v>0</v>
      </c>
      <c r="H5" s="17">
        <f>C5-C$19*E5-C$20</f>
        <v>0.11861741038770575</v>
      </c>
      <c r="I5" s="18">
        <f>C5-C$17</f>
        <v>-6.0510000000000002</v>
      </c>
      <c r="J5" s="18">
        <f>E5-E$17</f>
        <v>-0.23399999999999999</v>
      </c>
      <c r="K5" s="16" t="s">
        <v>4</v>
      </c>
      <c r="L5" s="19">
        <f>I5*J5</f>
        <v>1.415934</v>
      </c>
    </row>
    <row r="6" spans="1:12">
      <c r="B6" s="13">
        <v>2</v>
      </c>
      <c r="C6" s="20">
        <v>2.5299999999999998</v>
      </c>
      <c r="D6" s="18">
        <v>0.05</v>
      </c>
      <c r="E6" s="20">
        <f>2*D6</f>
        <v>0.1</v>
      </c>
      <c r="F6" s="21">
        <f>C6/E6</f>
        <v>25.299999999999997</v>
      </c>
      <c r="G6" s="22">
        <f>E6*C6</f>
        <v>0.253</v>
      </c>
      <c r="H6" s="17">
        <f t="shared" ref="H6:H14" si="0">C6-C$19*E6-C$20</f>
        <v>1.2028773469882029E-2</v>
      </c>
      <c r="I6" s="18">
        <f t="shared" ref="I6:I14" si="1">C6-C$17</f>
        <v>-3.5210000000000004</v>
      </c>
      <c r="J6" s="18">
        <f t="shared" ref="J6:J14" si="2">E6-E$17</f>
        <v>-0.13399999999999998</v>
      </c>
      <c r="K6" s="23">
        <f>ABS(F6-F$17)</f>
        <v>0.43016906744977135</v>
      </c>
      <c r="L6" s="19">
        <f t="shared" ref="L6:L14" si="3">I6*J6</f>
        <v>0.47181399999999996</v>
      </c>
    </row>
    <row r="7" spans="1:12">
      <c r="B7" s="13">
        <v>3</v>
      </c>
      <c r="C7" s="20">
        <v>3.58</v>
      </c>
      <c r="D7" s="18">
        <v>7.0000000000000007E-2</v>
      </c>
      <c r="E7" s="20">
        <f t="shared" ref="E7:E14" si="4">2*D7</f>
        <v>0.14000000000000001</v>
      </c>
      <c r="F7" s="21">
        <f t="shared" ref="F7:F14" si="5">C7/E7</f>
        <v>25.571428571428569</v>
      </c>
      <c r="G7" s="22">
        <f t="shared" ref="G7:G14" si="6">E7*C7</f>
        <v>0.50120000000000009</v>
      </c>
      <c r="H7" s="17">
        <f t="shared" si="0"/>
        <v>7.3933187027527963E-3</v>
      </c>
      <c r="I7" s="18">
        <f t="shared" si="1"/>
        <v>-2.4710000000000001</v>
      </c>
      <c r="J7" s="18">
        <f t="shared" si="2"/>
        <v>-9.3999999999999972E-2</v>
      </c>
      <c r="K7" s="23">
        <f t="shared" ref="K7:K14" si="7">ABS(F7-F$17)</f>
        <v>0.15874049602119911</v>
      </c>
      <c r="L7" s="19">
        <f t="shared" si="3"/>
        <v>0.23227399999999995</v>
      </c>
    </row>
    <row r="8" spans="1:12">
      <c r="B8" s="13">
        <v>4</v>
      </c>
      <c r="C8" s="20">
        <v>4.57</v>
      </c>
      <c r="D8" s="18">
        <v>0.09</v>
      </c>
      <c r="E8" s="20">
        <f t="shared" si="4"/>
        <v>0.18</v>
      </c>
      <c r="F8" s="21">
        <f t="shared" si="5"/>
        <v>25.388888888888893</v>
      </c>
      <c r="G8" s="22">
        <f t="shared" si="6"/>
        <v>0.8226</v>
      </c>
      <c r="H8" s="17">
        <f t="shared" si="0"/>
        <v>-5.7242136064376045E-2</v>
      </c>
      <c r="I8" s="18">
        <f t="shared" si="1"/>
        <v>-1.4809999999999999</v>
      </c>
      <c r="J8" s="18">
        <f t="shared" si="2"/>
        <v>-5.3999999999999992E-2</v>
      </c>
      <c r="K8" s="23">
        <f t="shared" si="7"/>
        <v>0.34128017856087567</v>
      </c>
      <c r="L8" s="19">
        <f t="shared" si="3"/>
        <v>7.9973999999999976E-2</v>
      </c>
    </row>
    <row r="9" spans="1:12">
      <c r="B9" s="13">
        <v>5</v>
      </c>
      <c r="C9" s="20">
        <v>5.48</v>
      </c>
      <c r="D9" s="18">
        <v>0.11</v>
      </c>
      <c r="E9" s="18">
        <f t="shared" si="4"/>
        <v>0.22</v>
      </c>
      <c r="F9" s="21">
        <f t="shared" si="5"/>
        <v>24.90909090909091</v>
      </c>
      <c r="G9" s="22">
        <f t="shared" si="6"/>
        <v>1.2056</v>
      </c>
      <c r="H9" s="17">
        <f t="shared" si="0"/>
        <v>-0.20187759083150586</v>
      </c>
      <c r="I9" s="18">
        <f t="shared" si="1"/>
        <v>-0.57099999999999973</v>
      </c>
      <c r="J9" s="18">
        <f t="shared" si="2"/>
        <v>-1.3999999999999985E-2</v>
      </c>
      <c r="K9" s="23">
        <f t="shared" si="7"/>
        <v>0.82107815835885845</v>
      </c>
      <c r="L9" s="19">
        <f t="shared" si="3"/>
        <v>7.9939999999999872E-3</v>
      </c>
    </row>
    <row r="10" spans="1:12">
      <c r="B10" s="13">
        <v>6</v>
      </c>
      <c r="C10" s="20">
        <v>6.45</v>
      </c>
      <c r="D10" s="18">
        <v>0.12</v>
      </c>
      <c r="E10" s="18">
        <f t="shared" si="4"/>
        <v>0.24</v>
      </c>
      <c r="F10" s="21">
        <f t="shared" si="5"/>
        <v>26.875</v>
      </c>
      <c r="G10" s="22">
        <f t="shared" si="6"/>
        <v>1.548</v>
      </c>
      <c r="H10" s="17">
        <f t="shared" si="0"/>
        <v>0.24080468178492981</v>
      </c>
      <c r="I10" s="18">
        <f t="shared" si="1"/>
        <v>0.39900000000000002</v>
      </c>
      <c r="J10" s="18">
        <f t="shared" si="2"/>
        <v>6.0000000000000053E-3</v>
      </c>
      <c r="K10" s="23">
        <f t="shared" si="7"/>
        <v>1.1448309325502315</v>
      </c>
      <c r="L10" s="19">
        <f t="shared" si="3"/>
        <v>2.3940000000000025E-3</v>
      </c>
    </row>
    <row r="11" spans="1:12">
      <c r="B11" s="13">
        <v>7</v>
      </c>
      <c r="C11" s="24">
        <v>7.6</v>
      </c>
      <c r="D11" s="18">
        <v>0.15</v>
      </c>
      <c r="E11" s="18">
        <f t="shared" si="4"/>
        <v>0.3</v>
      </c>
      <c r="F11" s="21">
        <f t="shared" si="5"/>
        <v>25.333333333333332</v>
      </c>
      <c r="G11" s="22">
        <f t="shared" si="6"/>
        <v>2.2799999999999998</v>
      </c>
      <c r="H11" s="17">
        <f t="shared" si="0"/>
        <v>-0.19114850036576475</v>
      </c>
      <c r="I11" s="18">
        <f t="shared" si="1"/>
        <v>1.5489999999999995</v>
      </c>
      <c r="J11" s="18">
        <f t="shared" si="2"/>
        <v>6.6000000000000003E-2</v>
      </c>
      <c r="K11" s="23">
        <f t="shared" si="7"/>
        <v>0.39683573411643636</v>
      </c>
      <c r="L11" s="19">
        <f t="shared" si="3"/>
        <v>0.10223399999999998</v>
      </c>
    </row>
    <row r="12" spans="1:12">
      <c r="B12" s="13">
        <v>8</v>
      </c>
      <c r="C12" s="20">
        <v>8.67</v>
      </c>
      <c r="D12" s="18">
        <v>0.17</v>
      </c>
      <c r="E12" s="18">
        <f t="shared" si="4"/>
        <v>0.34</v>
      </c>
      <c r="F12" s="21">
        <f t="shared" si="5"/>
        <v>25.499999999999996</v>
      </c>
      <c r="G12" s="22">
        <f t="shared" si="6"/>
        <v>2.9478</v>
      </c>
      <c r="H12" s="17">
        <f t="shared" si="0"/>
        <v>-0.1757839551328953</v>
      </c>
      <c r="I12" s="18">
        <f t="shared" si="1"/>
        <v>2.6189999999999998</v>
      </c>
      <c r="J12" s="18">
        <f t="shared" si="2"/>
        <v>0.10600000000000004</v>
      </c>
      <c r="K12" s="23">
        <f t="shared" si="7"/>
        <v>0.23016906744977206</v>
      </c>
      <c r="L12" s="19">
        <f t="shared" si="3"/>
        <v>0.27761400000000008</v>
      </c>
    </row>
    <row r="13" spans="1:12">
      <c r="B13" s="13">
        <v>9</v>
      </c>
      <c r="C13" s="20">
        <v>9.85</v>
      </c>
      <c r="D13" s="18">
        <v>0.19</v>
      </c>
      <c r="E13" s="18">
        <f t="shared" si="4"/>
        <v>0.38</v>
      </c>
      <c r="F13" s="21">
        <f t="shared" si="5"/>
        <v>25.921052631578945</v>
      </c>
      <c r="G13" s="22">
        <f t="shared" si="6"/>
        <v>3.7429999999999999</v>
      </c>
      <c r="H13" s="17">
        <f t="shared" si="0"/>
        <v>-5.0419409900023734E-2</v>
      </c>
      <c r="I13" s="18">
        <f t="shared" si="1"/>
        <v>3.7989999999999995</v>
      </c>
      <c r="J13" s="18">
        <f t="shared" si="2"/>
        <v>0.14600000000000002</v>
      </c>
      <c r="K13" s="23">
        <f t="shared" si="7"/>
        <v>0.19088356412917662</v>
      </c>
      <c r="L13" s="19">
        <f t="shared" si="3"/>
        <v>0.55465399999999998</v>
      </c>
    </row>
    <row r="14" spans="1:12" ht="15.75" thickBot="1">
      <c r="A14" s="5" t="s">
        <v>7</v>
      </c>
      <c r="B14" s="25">
        <v>10</v>
      </c>
      <c r="C14" s="26">
        <v>11.78</v>
      </c>
      <c r="D14" s="27">
        <v>0.22</v>
      </c>
      <c r="E14" s="27">
        <f t="shared" si="4"/>
        <v>0.44</v>
      </c>
      <c r="F14" s="28">
        <f t="shared" si="5"/>
        <v>26.77272727272727</v>
      </c>
      <c r="G14" s="29">
        <f t="shared" si="6"/>
        <v>5.1831999999999994</v>
      </c>
      <c r="H14" s="30">
        <f t="shared" si="0"/>
        <v>0.29762740794928105</v>
      </c>
      <c r="I14" s="27">
        <f t="shared" si="1"/>
        <v>5.7289999999999992</v>
      </c>
      <c r="J14" s="27">
        <f t="shared" si="2"/>
        <v>0.20600000000000002</v>
      </c>
      <c r="K14" s="31">
        <f t="shared" si="7"/>
        <v>1.0425582052775013</v>
      </c>
      <c r="L14" s="32">
        <f t="shared" si="3"/>
        <v>1.1801739999999998</v>
      </c>
    </row>
    <row r="15" spans="1:12" ht="15.75" thickTop="1">
      <c r="A15" s="2"/>
      <c r="B15" s="33" t="s">
        <v>8</v>
      </c>
      <c r="C15" s="34">
        <f>SUM(C5:C14)</f>
        <v>60.510000000000005</v>
      </c>
      <c r="D15" s="35">
        <f>SUM(D5:D14)</f>
        <v>1.17</v>
      </c>
      <c r="E15" s="35">
        <f>SUM(E5:E14)</f>
        <v>2.34</v>
      </c>
      <c r="F15" s="36">
        <f>SUM(F6:F14)</f>
        <v>231.57152160704791</v>
      </c>
      <c r="G15" s="37">
        <f>SUM(G5:G14)</f>
        <v>18.484400000000001</v>
      </c>
      <c r="H15" s="38" t="s">
        <v>4</v>
      </c>
      <c r="I15" s="38" t="s">
        <v>4</v>
      </c>
      <c r="J15" s="38" t="s">
        <v>4</v>
      </c>
      <c r="K15" s="39">
        <f>SUM(K6:K14)</f>
        <v>4.7565454039138224</v>
      </c>
      <c r="L15" s="40">
        <f>SUM(L5:L14)</f>
        <v>4.3250600000000006</v>
      </c>
    </row>
    <row r="16" spans="1:12">
      <c r="B16" s="41" t="s">
        <v>9</v>
      </c>
      <c r="C16" s="42" t="s">
        <v>4</v>
      </c>
      <c r="D16" s="42" t="s">
        <v>4</v>
      </c>
      <c r="E16" s="43">
        <f>SUMSQ(E5:E14)</f>
        <v>0.71160000000000001</v>
      </c>
      <c r="F16" s="42" t="s">
        <v>4</v>
      </c>
      <c r="G16" s="42" t="s">
        <v>4</v>
      </c>
      <c r="H16" s="44">
        <f>SUMSQ(H5:H14)</f>
        <v>0.27484950012192122</v>
      </c>
      <c r="I16" s="45">
        <f>SUMSQ(I5:I14)</f>
        <v>114.30888999999999</v>
      </c>
      <c r="J16" s="46">
        <f>SUMSQ(J5:J14)</f>
        <v>0.16403999999999999</v>
      </c>
      <c r="K16" s="42" t="s">
        <v>4</v>
      </c>
      <c r="L16" s="47" t="s">
        <v>4</v>
      </c>
    </row>
    <row r="17" spans="1:12" ht="15.75" thickBot="1">
      <c r="B17" s="48" t="s">
        <v>25</v>
      </c>
      <c r="C17" s="49">
        <f>C15/10</f>
        <v>6.0510000000000002</v>
      </c>
      <c r="D17" s="50" t="s">
        <v>4</v>
      </c>
      <c r="E17" s="49">
        <f xml:space="preserve"> E15/B14</f>
        <v>0.23399999999999999</v>
      </c>
      <c r="F17" s="51">
        <f>F15/9</f>
        <v>25.730169067449769</v>
      </c>
      <c r="G17" s="50" t="s">
        <v>4</v>
      </c>
      <c r="H17" s="50" t="s">
        <v>4</v>
      </c>
      <c r="I17" s="50" t="s">
        <v>4</v>
      </c>
      <c r="J17" s="50" t="s">
        <v>4</v>
      </c>
      <c r="K17" s="52">
        <f>K15/9</f>
        <v>0.5285050448793136</v>
      </c>
      <c r="L17" s="53" t="s">
        <v>4</v>
      </c>
    </row>
    <row r="18" spans="1:12" ht="15.75" thickTop="1">
      <c r="K18" t="s">
        <v>5</v>
      </c>
    </row>
    <row r="19" spans="1:12">
      <c r="A19" s="3" t="s">
        <v>12</v>
      </c>
      <c r="B19" s="5" t="s">
        <v>18</v>
      </c>
      <c r="C19" s="54">
        <f>(B14*G15-E15*C15)/(B14*E16-E15^2)</f>
        <v>26.365886369178234</v>
      </c>
      <c r="D19" s="55" t="s">
        <v>19</v>
      </c>
      <c r="G19" t="s">
        <v>5</v>
      </c>
    </row>
    <row r="20" spans="1:12">
      <c r="A20" s="3" t="s">
        <v>13</v>
      </c>
      <c r="B20" s="5" t="s">
        <v>17</v>
      </c>
      <c r="C20" s="56">
        <f>(C15-C19*E15)/B14</f>
        <v>-0.11861741038770575</v>
      </c>
      <c r="D20" s="55" t="s">
        <v>20</v>
      </c>
    </row>
    <row r="21" spans="1:12">
      <c r="A21" s="3"/>
      <c r="B21" s="6" t="s">
        <v>16</v>
      </c>
      <c r="C21" s="56">
        <f>SQRT(H16/(B14-2))</f>
        <v>0.18535422173568142</v>
      </c>
      <c r="D21" s="55" t="s">
        <v>20</v>
      </c>
    </row>
    <row r="22" spans="1:12">
      <c r="A22" s="3" t="s">
        <v>14</v>
      </c>
      <c r="B22" s="7" t="s">
        <v>15</v>
      </c>
      <c r="C22" s="56">
        <f>C21*SQRT(B14)/(SQRT(B14*E16-E15^2))</f>
        <v>0.45764381986142105</v>
      </c>
      <c r="D22" s="55" t="s">
        <v>19</v>
      </c>
      <c r="F22" t="s">
        <v>5</v>
      </c>
    </row>
    <row r="23" spans="1:12">
      <c r="A23" s="3" t="s">
        <v>21</v>
      </c>
      <c r="B23" s="5" t="s">
        <v>22</v>
      </c>
      <c r="C23" s="3">
        <f>C22*SQRT(E16/B14)</f>
        <v>0.12208029543873665</v>
      </c>
      <c r="D23" s="55" t="s">
        <v>20</v>
      </c>
    </row>
    <row r="24" spans="1:12">
      <c r="A24" s="3" t="s">
        <v>23</v>
      </c>
      <c r="B24" s="5" t="s">
        <v>24</v>
      </c>
      <c r="C24" s="56">
        <f>L15/(SQRT(I16)*SQRT(J16))</f>
        <v>0.99879705369280736</v>
      </c>
      <c r="D24" s="3"/>
    </row>
    <row r="25" spans="1:12">
      <c r="A25" s="1"/>
      <c r="B25" s="1"/>
      <c r="C25" s="4"/>
      <c r="D25" s="1"/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2019-06-26T11:02:21Z</dcterms:modified>
</cp:coreProperties>
</file>